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edical Tier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<sst xmlns="http://schemas.openxmlformats.org/spreadsheetml/2006/main" count="67" uniqueCount="63">
  <si>
    <t xml:space="preserve">SYSTEMM — Medical-Only Membership Tier</t>
  </si>
  <si>
    <t xml:space="preserve">Standalone tier model · wire into systemm-revenue-model.xlsx as a new sheet · All assumptions provided by Mitchell McClellan unless noted</t>
  </si>
  <si>
    <t xml:space="preserve">LEGEND</t>
  </si>
  <si>
    <t xml:space="preserve">Blue cells = inputs you can change. Yellow fill = key scenario levers. Black = formulas. Do not overwrite black cells.</t>
  </si>
  <si>
    <t xml:space="preserve">INPUTS</t>
  </si>
  <si>
    <t xml:space="preserve">Membership price ($/mo)</t>
  </si>
  <si>
    <t xml:space="preserve">Key lever. Scenario table below tests 249 / 349 / 500.</t>
  </si>
  <si>
    <t xml:space="preserve">Avg product spend ($/mo per member)</t>
  </si>
  <si>
    <t xml:space="preserve">Peptides, hormones, supplements. Flows through the PC.</t>
  </si>
  <si>
    <t xml:space="preserve">Platform share of membership ($/mo)</t>
  </si>
  <si>
    <t xml:space="preserve">Portion of membership billed by SYSTEMM for platform + concierge.</t>
  </si>
  <si>
    <t xml:space="preserve">Mgmt-fee uplift per medical member ($/mo)</t>
  </si>
  <si>
    <t xml:space="preserve">Modeling simplification: real mechanism is the flat FMV management fee, reviewed as the practice grows.</t>
  </si>
  <si>
    <t xml:space="preserve">Product gross margin (PC side)</t>
  </si>
  <si>
    <t xml:space="preserve">Stays in the PC. Shown for system-wide view.</t>
  </si>
  <si>
    <t xml:space="preserve">Annual conversion rate to training</t>
  </si>
  <si>
    <t xml:space="preserve">Share of medical-only members converting to training within 12 months.</t>
  </si>
  <si>
    <t xml:space="preserve">Training membership value ($/mo)</t>
  </si>
  <si>
    <t xml:space="preserve">From master model atelier assumption.</t>
  </si>
  <si>
    <t xml:space="preserve">Members at open (M1)</t>
  </si>
  <si>
    <t xml:space="preserve">Members at month 18</t>
  </si>
  <si>
    <t xml:space="preserve">Members at month 36</t>
  </si>
  <si>
    <t xml:space="preserve">Key lever. Volume assumption at the $249 price point.</t>
  </si>
  <si>
    <t xml:space="preserve">MONTHLY PROJECTION (36 months)</t>
  </si>
  <si>
    <t xml:space="preserve">Month</t>
  </si>
  <si>
    <t xml:space="preserve">Members</t>
  </si>
  <si>
    <t xml:space="preserve">Membership rev ($)</t>
  </si>
  <si>
    <t xml:space="preserve">Product rev ($)</t>
  </si>
  <si>
    <t xml:space="preserve">Medical wallet ($)</t>
  </si>
  <si>
    <t xml:space="preserve">SYSTEMM capture ($)</t>
  </si>
  <si>
    <t xml:space="preserve">PC clinical rev ($)</t>
  </si>
  <si>
    <t xml:space="preserve">PC product margin ($)</t>
  </si>
  <si>
    <t xml:space="preserve">New conversions</t>
  </si>
  <si>
    <t xml:space="preserve">Cum. conversions</t>
  </si>
  <si>
    <t xml:space="preserve">Training rev from conversions ($/mo)</t>
  </si>
  <si>
    <t xml:space="preserve">System-wide contribution ($)</t>
  </si>
  <si>
    <t xml:space="preserve">ANNUAL SUMMARY</t>
  </si>
  <si>
    <t xml:space="preserve">Year</t>
  </si>
  <si>
    <t xml:space="preserve">Avg members</t>
  </si>
  <si>
    <t xml:space="preserve">Cum. conversions (EOY)</t>
  </si>
  <si>
    <t xml:space="preserve">Training rev from conversions ($/yr run-rate)</t>
  </si>
  <si>
    <t xml:space="preserve">2027</t>
  </si>
  <si>
    <t xml:space="preserve">2028</t>
  </si>
  <si>
    <t xml:space="preserve">2029</t>
  </si>
  <si>
    <t xml:space="preserve">PRICE SCENARIOS (Year-3 view)</t>
  </si>
  <si>
    <t xml:space="preserve">Volume assumptions per price point are inputs (blue) — edit to test elasticity.</t>
  </si>
  <si>
    <t xml:space="preserve">Scenario</t>
  </si>
  <si>
    <t xml:space="preserve">Price ($/mo)</t>
  </si>
  <si>
    <t xml:space="preserve">Members at M36</t>
  </si>
  <si>
    <t xml:space="preserve">Y3 medical wallet ($)</t>
  </si>
  <si>
    <t xml:space="preserve">Y3 SYSTEMM capture ($)</t>
  </si>
  <si>
    <t xml:space="preserve">Y3 conversions (during Y3)</t>
  </si>
  <si>
    <t xml:space="preserve">Y3 training rev added ($/yr run-rate)</t>
  </si>
  <si>
    <t xml:space="preserve">Total Y3 system value ($)</t>
  </si>
  <si>
    <t xml:space="preserve">Accessible</t>
  </si>
  <si>
    <t xml:space="preserve">Mid</t>
  </si>
  <si>
    <t xml:space="preserve">Premium</t>
  </si>
  <si>
    <t xml:space="preserve">NOTES</t>
  </si>
  <si>
    <t xml:space="preserve">· SYSTEMM capture = platform share + management-fee uplift. Simplification: the actual mechanism is flat, FMV-supported fees between entities, reviewed as the practice grows. No fee is a percentage of professional revenue.</t>
  </si>
  <si>
    <t xml:space="preserve">· Product revenue and product margin sit in the physician-owned PC. Shown for system-wide context only.</t>
  </si>
  <si>
    <t xml:space="preserve">· Conversion assumption: 15% of medical-only members convert to full training membership within 12 months; converted members retain medical services.</t>
  </si>
  <si>
    <t xml:space="preserve">· Scenario volumes reflect assumed price elasticity at each price point; they are inputs, not derived.</t>
  </si>
  <si>
    <t xml:space="preserve">· Y3 scenario formulas use the average of projected months 25–36 membership, consistent with the monthly grid.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</si>
</sst>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\$#,##0;&quot;($&quot;#,##0\);\-"/>
    <numFmt numFmtId="166" formatCode="0.0%"/>
    <numFmt numFmtId="167" formatCode="0.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i val="true"/>
      <sz val="9"/>
      <color rgb="FF666666"/>
      <name val="Arial"/>
      <family val="0"/>
      <charset val="1"/>
    </font>
    <font>
      <b val="true"/>
      <sz val="11"/>
      <name val="Arial"/>
      <family val="0"/>
      <charset val="1"/>
    </font>
    <font>
      <sz val="9"/>
      <name val="Arial"/>
      <family val="0"/>
      <charset val="1"/>
    </font>
    <font>
      <sz val="11"/>
      <name val="Arial"/>
      <family val="0"/>
      <charset val="1"/>
    </font>
    <font>
      <sz val="11"/>
      <color rgb="FF0000FF"/>
      <name val="Arial"/>
      <family val="0"/>
      <charset val="1"/>
    </font>
    <font>
      <sz val="8.5"/>
      <color rgb="FF666666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2F2F2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9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0B0B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7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46"/>
    <col collapsed="false" customWidth="true" hidden="false" outlineLevel="0" max="2" min="2" style="1" width="11"/>
    <col collapsed="false" customWidth="true" hidden="false" outlineLevel="0" max="3" min="3" style="1" width="14"/>
    <col collapsed="false" customWidth="true" hidden="false" outlineLevel="0" max="4" min="4" style="1" width="13"/>
    <col collapsed="false" customWidth="true" hidden="false" outlineLevel="0" max="6" min="5" style="1" width="14"/>
    <col collapsed="false" customWidth="true" hidden="false" outlineLevel="0" max="8" min="7" style="1" width="13"/>
    <col collapsed="false" customWidth="true" hidden="false" outlineLevel="0" max="10" min="9" style="1" width="11"/>
    <col collapsed="false" customWidth="true" hidden="false" outlineLevel="0" max="12" min="11" style="1" width="15"/>
  </cols>
  <sheetData>
    <row r="1" customFormat="false" ht="17.25" hidden="false" customHeight="true" outlineLevel="0" collapsed="false">
      <c r="A1" s="2" t="s">
        <v>0</v>
      </c>
    </row>
    <row r="2" customFormat="false" ht="15" hidden="false" customHeight="true" outlineLevel="0" collapsed="false">
      <c r="A2" s="3" t="s">
        <v>1</v>
      </c>
    </row>
    <row r="4" customFormat="false" ht="15" hidden="false" customHeight="true" outlineLevel="0" collapsed="false">
      <c r="A4" s="4" t="s">
        <v>2</v>
      </c>
    </row>
    <row r="5" customFormat="false" ht="15" hidden="false" customHeight="true" outlineLevel="0" collapsed="false">
      <c r="A5" s="5" t="s">
        <v>3</v>
      </c>
    </row>
    <row r="7" customFormat="false" ht="15" hidden="false" customHeight="true" outlineLevel="0" collapsed="false">
      <c r="A7" s="4" t="s">
        <v>4</v>
      </c>
    </row>
    <row r="8" customFormat="false" ht="15" hidden="false" customHeight="true" outlineLevel="0" collapsed="false">
      <c r="A8" s="6" t="s">
        <v>5</v>
      </c>
      <c r="B8" s="7" t="n">
        <v>249</v>
      </c>
      <c r="C8" s="8" t="s">
        <v>6</v>
      </c>
    </row>
    <row r="9" customFormat="false" ht="15" hidden="false" customHeight="true" outlineLevel="0" collapsed="false">
      <c r="A9" s="6" t="s">
        <v>7</v>
      </c>
      <c r="B9" s="9" t="n">
        <v>300</v>
      </c>
      <c r="C9" s="8" t="s">
        <v>8</v>
      </c>
    </row>
    <row r="10" customFormat="false" ht="15" hidden="false" customHeight="true" outlineLevel="0" collapsed="false">
      <c r="A10" s="6" t="s">
        <v>9</v>
      </c>
      <c r="B10" s="9" t="n">
        <v>100</v>
      </c>
      <c r="C10" s="8" t="s">
        <v>10</v>
      </c>
    </row>
    <row r="11" customFormat="false" ht="15" hidden="false" customHeight="true" outlineLevel="0" collapsed="false">
      <c r="A11" s="6" t="s">
        <v>11</v>
      </c>
      <c r="B11" s="10" t="n">
        <v>60</v>
      </c>
      <c r="C11" s="8" t="s">
        <v>12</v>
      </c>
    </row>
    <row r="12" customFormat="false" ht="15" hidden="false" customHeight="true" outlineLevel="0" collapsed="false">
      <c r="A12" s="6" t="s">
        <v>13</v>
      </c>
      <c r="B12" s="11" t="n">
        <v>0.4</v>
      </c>
      <c r="C12" s="8" t="s">
        <v>14</v>
      </c>
    </row>
    <row r="13" customFormat="false" ht="15" hidden="false" customHeight="true" outlineLevel="0" collapsed="false">
      <c r="A13" s="6" t="s">
        <v>15</v>
      </c>
      <c r="B13" s="11" t="n">
        <v>0.15</v>
      </c>
      <c r="C13" s="8" t="s">
        <v>16</v>
      </c>
    </row>
    <row r="14" customFormat="false" ht="15" hidden="false" customHeight="true" outlineLevel="0" collapsed="false">
      <c r="A14" s="6" t="s">
        <v>17</v>
      </c>
      <c r="B14" s="9" t="n">
        <v>3000</v>
      </c>
      <c r="C14" s="8" t="s">
        <v>18</v>
      </c>
    </row>
    <row r="15" customFormat="false" ht="15" hidden="false" customHeight="true" outlineLevel="0" collapsed="false">
      <c r="A15" s="6" t="s">
        <v>19</v>
      </c>
      <c r="B15" s="10" t="n">
        <v>15</v>
      </c>
      <c r="C15" s="8"/>
    </row>
    <row r="16" customFormat="false" ht="15" hidden="false" customHeight="true" outlineLevel="0" collapsed="false">
      <c r="A16" s="6" t="s">
        <v>20</v>
      </c>
      <c r="B16" s="10" t="n">
        <v>75</v>
      </c>
      <c r="C16" s="8"/>
    </row>
    <row r="17" customFormat="false" ht="15" hidden="false" customHeight="true" outlineLevel="0" collapsed="false">
      <c r="A17" s="6" t="s">
        <v>21</v>
      </c>
      <c r="B17" s="7" t="n">
        <v>150</v>
      </c>
      <c r="C17" s="8" t="s">
        <v>22</v>
      </c>
    </row>
    <row r="20" customFormat="false" ht="15" hidden="false" customHeight="true" outlineLevel="0" collapsed="false">
      <c r="A20" s="4" t="s">
        <v>23</v>
      </c>
    </row>
    <row r="21" customFormat="false" ht="51.75" hidden="false" customHeight="true" outlineLevel="0" collapsed="false">
      <c r="A21" s="12" t="s">
        <v>24</v>
      </c>
      <c r="B21" s="12" t="s">
        <v>25</v>
      </c>
      <c r="C21" s="12" t="s">
        <v>26</v>
      </c>
      <c r="D21" s="12" t="s">
        <v>27</v>
      </c>
      <c r="E21" s="12" t="s">
        <v>28</v>
      </c>
      <c r="F21" s="12" t="s">
        <v>29</v>
      </c>
      <c r="G21" s="12" t="s">
        <v>30</v>
      </c>
      <c r="H21" s="12" t="s">
        <v>31</v>
      </c>
      <c r="I21" s="12" t="s">
        <v>32</v>
      </c>
      <c r="J21" s="12" t="s">
        <v>33</v>
      </c>
      <c r="K21" s="12" t="s">
        <v>34</v>
      </c>
      <c r="L21" s="12" t="s">
        <v>35</v>
      </c>
    </row>
    <row r="22" customFormat="false" ht="15" hidden="false" customHeight="true" outlineLevel="0" collapsed="false">
      <c r="A22" s="6" t="n">
        <v>1</v>
      </c>
      <c r="B22" s="6" t="n">
        <f aca="false">ROUND(IF(A22&lt;=18,$B$15+($B$16-$B$15)*(A22-1)/17,$B$16+($B$17-$B$16)*(A22-18)/18),0)</f>
        <v>15</v>
      </c>
      <c r="C22" s="13" t="n">
        <f aca="false">B22*$B$8</f>
        <v>3735</v>
      </c>
      <c r="D22" s="13" t="n">
        <f aca="false">B22*$B$9</f>
        <v>4500</v>
      </c>
      <c r="E22" s="13" t="n">
        <f aca="false">C22+D22</f>
        <v>8235</v>
      </c>
      <c r="F22" s="13" t="n">
        <f aca="false">B22*($B$10+$B$11)</f>
        <v>2400</v>
      </c>
      <c r="G22" s="13" t="n">
        <f aca="false">C22-B22*$B$10</f>
        <v>2235</v>
      </c>
      <c r="H22" s="13" t="n">
        <f aca="false">D22*$B$12</f>
        <v>1800</v>
      </c>
      <c r="I22" s="14" t="n">
        <f aca="false">B22*$B$13/12</f>
        <v>0.1875</v>
      </c>
      <c r="J22" s="14" t="n">
        <f aca="false">I22</f>
        <v>0.1875</v>
      </c>
      <c r="K22" s="13" t="n">
        <f aca="false">J22*$B$14</f>
        <v>562.5</v>
      </c>
      <c r="L22" s="13" t="n">
        <f aca="false">F22+K22</f>
        <v>2962.5</v>
      </c>
    </row>
    <row r="23" customFormat="false" ht="15" hidden="false" customHeight="true" outlineLevel="0" collapsed="false">
      <c r="A23" s="6" t="n">
        <v>2</v>
      </c>
      <c r="B23" s="6" t="n">
        <f aca="false">ROUND(IF(A23&lt;=18,$B$15+($B$16-$B$15)*(A23-1)/17,$B$16+($B$17-$B$16)*(A23-18)/18),0)</f>
        <v>19</v>
      </c>
      <c r="C23" s="13" t="n">
        <f aca="false">B23*$B$8</f>
        <v>4731</v>
      </c>
      <c r="D23" s="13" t="n">
        <f aca="false">B23*$B$9</f>
        <v>5700</v>
      </c>
      <c r="E23" s="13" t="n">
        <f aca="false">C23+D23</f>
        <v>10431</v>
      </c>
      <c r="F23" s="13" t="n">
        <f aca="false">B23*($B$10+$B$11)</f>
        <v>3040</v>
      </c>
      <c r="G23" s="13" t="n">
        <f aca="false">C23-B23*$B$10</f>
        <v>2831</v>
      </c>
      <c r="H23" s="13" t="n">
        <f aca="false">D23*$B$12</f>
        <v>2280</v>
      </c>
      <c r="I23" s="14" t="n">
        <f aca="false">B23*$B$13/12</f>
        <v>0.2375</v>
      </c>
      <c r="J23" s="14" t="n">
        <f aca="false">J22+I23</f>
        <v>0.425</v>
      </c>
      <c r="K23" s="13" t="n">
        <f aca="false">J23*$B$14</f>
        <v>1275</v>
      </c>
      <c r="L23" s="13" t="n">
        <f aca="false">F23+K23</f>
        <v>4315</v>
      </c>
    </row>
    <row r="24" customFormat="false" ht="15" hidden="false" customHeight="true" outlineLevel="0" collapsed="false">
      <c r="A24" s="6" t="n">
        <v>3</v>
      </c>
      <c r="B24" s="6" t="n">
        <f aca="false">ROUND(IF(A24&lt;=18,$B$15+($B$16-$B$15)*(A24-1)/17,$B$16+($B$17-$B$16)*(A24-18)/18),0)</f>
        <v>22</v>
      </c>
      <c r="C24" s="13" t="n">
        <f aca="false">B24*$B$8</f>
        <v>5478</v>
      </c>
      <c r="D24" s="13" t="n">
        <f aca="false">B24*$B$9</f>
        <v>6600</v>
      </c>
      <c r="E24" s="13" t="n">
        <f aca="false">C24+D24</f>
        <v>12078</v>
      </c>
      <c r="F24" s="13" t="n">
        <f aca="false">B24*($B$10+$B$11)</f>
        <v>3520</v>
      </c>
      <c r="G24" s="13" t="n">
        <f aca="false">C24-B24*$B$10</f>
        <v>3278</v>
      </c>
      <c r="H24" s="13" t="n">
        <f aca="false">D24*$B$12</f>
        <v>2640</v>
      </c>
      <c r="I24" s="14" t="n">
        <f aca="false">B24*$B$13/12</f>
        <v>0.275</v>
      </c>
      <c r="J24" s="14" t="n">
        <f aca="false">J23+I24</f>
        <v>0.7</v>
      </c>
      <c r="K24" s="13" t="n">
        <f aca="false">J24*$B$14</f>
        <v>2100</v>
      </c>
      <c r="L24" s="13" t="n">
        <f aca="false">F24+K24</f>
        <v>5620</v>
      </c>
    </row>
    <row r="25" customFormat="false" ht="15" hidden="false" customHeight="true" outlineLevel="0" collapsed="false">
      <c r="A25" s="6" t="n">
        <v>4</v>
      </c>
      <c r="B25" s="6" t="n">
        <f aca="false">ROUND(IF(A25&lt;=18,$B$15+($B$16-$B$15)*(A25-1)/17,$B$16+($B$17-$B$16)*(A25-18)/18),0)</f>
        <v>26</v>
      </c>
      <c r="C25" s="13" t="n">
        <f aca="false">B25*$B$8</f>
        <v>6474</v>
      </c>
      <c r="D25" s="13" t="n">
        <f aca="false">B25*$B$9</f>
        <v>7800</v>
      </c>
      <c r="E25" s="13" t="n">
        <f aca="false">C25+D25</f>
        <v>14274</v>
      </c>
      <c r="F25" s="13" t="n">
        <f aca="false">B25*($B$10+$B$11)</f>
        <v>4160</v>
      </c>
      <c r="G25" s="13" t="n">
        <f aca="false">C25-B25*$B$10</f>
        <v>3874</v>
      </c>
      <c r="H25" s="13" t="n">
        <f aca="false">D25*$B$12</f>
        <v>3120</v>
      </c>
      <c r="I25" s="14" t="n">
        <f aca="false">B25*$B$13/12</f>
        <v>0.325</v>
      </c>
      <c r="J25" s="14" t="n">
        <f aca="false">J24+I25</f>
        <v>1.025</v>
      </c>
      <c r="K25" s="13" t="n">
        <f aca="false">J25*$B$14</f>
        <v>3075</v>
      </c>
      <c r="L25" s="13" t="n">
        <f aca="false">F25+K25</f>
        <v>7235</v>
      </c>
    </row>
    <row r="26" customFormat="false" ht="15" hidden="false" customHeight="true" outlineLevel="0" collapsed="false">
      <c r="A26" s="6" t="n">
        <v>5</v>
      </c>
      <c r="B26" s="6" t="n">
        <f aca="false">ROUND(IF(A26&lt;=18,$B$15+($B$16-$B$15)*(A26-1)/17,$B$16+($B$17-$B$16)*(A26-18)/18),0)</f>
        <v>29</v>
      </c>
      <c r="C26" s="13" t="n">
        <f aca="false">B26*$B$8</f>
        <v>7221</v>
      </c>
      <c r="D26" s="13" t="n">
        <f aca="false">B26*$B$9</f>
        <v>8700</v>
      </c>
      <c r="E26" s="13" t="n">
        <f aca="false">C26+D26</f>
        <v>15921</v>
      </c>
      <c r="F26" s="13" t="n">
        <f aca="false">B26*($B$10+$B$11)</f>
        <v>4640</v>
      </c>
      <c r="G26" s="13" t="n">
        <f aca="false">C26-B26*$B$10</f>
        <v>4321</v>
      </c>
      <c r="H26" s="13" t="n">
        <f aca="false">D26*$B$12</f>
        <v>3480</v>
      </c>
      <c r="I26" s="14" t="n">
        <f aca="false">B26*$B$13/12</f>
        <v>0.3625</v>
      </c>
      <c r="J26" s="14" t="n">
        <f aca="false">J25+I26</f>
        <v>1.3875</v>
      </c>
      <c r="K26" s="13" t="n">
        <f aca="false">J26*$B$14</f>
        <v>4162.5</v>
      </c>
      <c r="L26" s="13" t="n">
        <f aca="false">F26+K26</f>
        <v>8802.5</v>
      </c>
    </row>
    <row r="27" customFormat="false" ht="15" hidden="false" customHeight="true" outlineLevel="0" collapsed="false">
      <c r="A27" s="6" t="n">
        <v>6</v>
      </c>
      <c r="B27" s="6" t="n">
        <f aca="false">ROUND(IF(A27&lt;=18,$B$15+($B$16-$B$15)*(A27-1)/17,$B$16+($B$17-$B$16)*(A27-18)/18),0)</f>
        <v>33</v>
      </c>
      <c r="C27" s="13" t="n">
        <f aca="false">B27*$B$8</f>
        <v>8217</v>
      </c>
      <c r="D27" s="13" t="n">
        <f aca="false">B27*$B$9</f>
        <v>9900</v>
      </c>
      <c r="E27" s="13" t="n">
        <f aca="false">C27+D27</f>
        <v>18117</v>
      </c>
      <c r="F27" s="13" t="n">
        <f aca="false">B27*($B$10+$B$11)</f>
        <v>5280</v>
      </c>
      <c r="G27" s="13" t="n">
        <f aca="false">C27-B27*$B$10</f>
        <v>4917</v>
      </c>
      <c r="H27" s="13" t="n">
        <f aca="false">D27*$B$12</f>
        <v>3960</v>
      </c>
      <c r="I27" s="14" t="n">
        <f aca="false">B27*$B$13/12</f>
        <v>0.4125</v>
      </c>
      <c r="J27" s="14" t="n">
        <f aca="false">J26+I27</f>
        <v>1.8</v>
      </c>
      <c r="K27" s="13" t="n">
        <f aca="false">J27*$B$14</f>
        <v>5400</v>
      </c>
      <c r="L27" s="13" t="n">
        <f aca="false">F27+K27</f>
        <v>10680</v>
      </c>
    </row>
    <row r="28" customFormat="false" ht="15" hidden="false" customHeight="true" outlineLevel="0" collapsed="false">
      <c r="A28" s="6" t="n">
        <v>7</v>
      </c>
      <c r="B28" s="6" t="n">
        <f aca="false">ROUND(IF(A28&lt;=18,$B$15+($B$16-$B$15)*(A28-1)/17,$B$16+($B$17-$B$16)*(A28-18)/18),0)</f>
        <v>36</v>
      </c>
      <c r="C28" s="13" t="n">
        <f aca="false">B28*$B$8</f>
        <v>8964</v>
      </c>
      <c r="D28" s="13" t="n">
        <f aca="false">B28*$B$9</f>
        <v>10800</v>
      </c>
      <c r="E28" s="13" t="n">
        <f aca="false">C28+D28</f>
        <v>19764</v>
      </c>
      <c r="F28" s="13" t="n">
        <f aca="false">B28*($B$10+$B$11)</f>
        <v>5760</v>
      </c>
      <c r="G28" s="13" t="n">
        <f aca="false">C28-B28*$B$10</f>
        <v>5364</v>
      </c>
      <c r="H28" s="13" t="n">
        <f aca="false">D28*$B$12</f>
        <v>4320</v>
      </c>
      <c r="I28" s="14" t="n">
        <f aca="false">B28*$B$13/12</f>
        <v>0.45</v>
      </c>
      <c r="J28" s="14" t="n">
        <f aca="false">J27+I28</f>
        <v>2.25</v>
      </c>
      <c r="K28" s="13" t="n">
        <f aca="false">J28*$B$14</f>
        <v>6750</v>
      </c>
      <c r="L28" s="13" t="n">
        <f aca="false">F28+K28</f>
        <v>12510</v>
      </c>
    </row>
    <row r="29" customFormat="false" ht="15" hidden="false" customHeight="true" outlineLevel="0" collapsed="false">
      <c r="A29" s="6" t="n">
        <v>8</v>
      </c>
      <c r="B29" s="6" t="n">
        <f aca="false">ROUND(IF(A29&lt;=18,$B$15+($B$16-$B$15)*(A29-1)/17,$B$16+($B$17-$B$16)*(A29-18)/18),0)</f>
        <v>40</v>
      </c>
      <c r="C29" s="13" t="n">
        <f aca="false">B29*$B$8</f>
        <v>9960</v>
      </c>
      <c r="D29" s="13" t="n">
        <f aca="false">B29*$B$9</f>
        <v>12000</v>
      </c>
      <c r="E29" s="13" t="n">
        <f aca="false">C29+D29</f>
        <v>21960</v>
      </c>
      <c r="F29" s="13" t="n">
        <f aca="false">B29*($B$10+$B$11)</f>
        <v>6400</v>
      </c>
      <c r="G29" s="13" t="n">
        <f aca="false">C29-B29*$B$10</f>
        <v>5960</v>
      </c>
      <c r="H29" s="13" t="n">
        <f aca="false">D29*$B$12</f>
        <v>4800</v>
      </c>
      <c r="I29" s="14" t="n">
        <f aca="false">B29*$B$13/12</f>
        <v>0.5</v>
      </c>
      <c r="J29" s="14" t="n">
        <f aca="false">J28+I29</f>
        <v>2.75</v>
      </c>
      <c r="K29" s="13" t="n">
        <f aca="false">J29*$B$14</f>
        <v>8250</v>
      </c>
      <c r="L29" s="13" t="n">
        <f aca="false">F29+K29</f>
        <v>14650</v>
      </c>
    </row>
    <row r="30" customFormat="false" ht="15" hidden="false" customHeight="true" outlineLevel="0" collapsed="false">
      <c r="A30" s="6" t="n">
        <v>9</v>
      </c>
      <c r="B30" s="6" t="n">
        <f aca="false">ROUND(IF(A30&lt;=18,$B$15+($B$16-$B$15)*(A30-1)/17,$B$16+($B$17-$B$16)*(A30-18)/18),0)</f>
        <v>43</v>
      </c>
      <c r="C30" s="13" t="n">
        <f aca="false">B30*$B$8</f>
        <v>10707</v>
      </c>
      <c r="D30" s="13" t="n">
        <f aca="false">B30*$B$9</f>
        <v>12900</v>
      </c>
      <c r="E30" s="13" t="n">
        <f aca="false">C30+D30</f>
        <v>23607</v>
      </c>
      <c r="F30" s="13" t="n">
        <f aca="false">B30*($B$10+$B$11)</f>
        <v>6880</v>
      </c>
      <c r="G30" s="13" t="n">
        <f aca="false">C30-B30*$B$10</f>
        <v>6407</v>
      </c>
      <c r="H30" s="13" t="n">
        <f aca="false">D30*$B$12</f>
        <v>5160</v>
      </c>
      <c r="I30" s="14" t="n">
        <f aca="false">B30*$B$13/12</f>
        <v>0.5375</v>
      </c>
      <c r="J30" s="14" t="n">
        <f aca="false">J29+I30</f>
        <v>3.2875</v>
      </c>
      <c r="K30" s="13" t="n">
        <f aca="false">J30*$B$14</f>
        <v>9862.5</v>
      </c>
      <c r="L30" s="13" t="n">
        <f aca="false">F30+K30</f>
        <v>16742.5</v>
      </c>
    </row>
    <row r="31" customFormat="false" ht="15" hidden="false" customHeight="true" outlineLevel="0" collapsed="false">
      <c r="A31" s="6" t="n">
        <v>10</v>
      </c>
      <c r="B31" s="6" t="n">
        <f aca="false">ROUND(IF(A31&lt;=18,$B$15+($B$16-$B$15)*(A31-1)/17,$B$16+($B$17-$B$16)*(A31-18)/18),0)</f>
        <v>47</v>
      </c>
      <c r="C31" s="13" t="n">
        <f aca="false">B31*$B$8</f>
        <v>11703</v>
      </c>
      <c r="D31" s="13" t="n">
        <f aca="false">B31*$B$9</f>
        <v>14100</v>
      </c>
      <c r="E31" s="13" t="n">
        <f aca="false">C31+D31</f>
        <v>25803</v>
      </c>
      <c r="F31" s="13" t="n">
        <f aca="false">B31*($B$10+$B$11)</f>
        <v>7520</v>
      </c>
      <c r="G31" s="13" t="n">
        <f aca="false">C31-B31*$B$10</f>
        <v>7003</v>
      </c>
      <c r="H31" s="13" t="n">
        <f aca="false">D31*$B$12</f>
        <v>5640</v>
      </c>
      <c r="I31" s="14" t="n">
        <f aca="false">B31*$B$13/12</f>
        <v>0.5875</v>
      </c>
      <c r="J31" s="14" t="n">
        <f aca="false">J30+I31</f>
        <v>3.875</v>
      </c>
      <c r="K31" s="13" t="n">
        <f aca="false">J31*$B$14</f>
        <v>11625</v>
      </c>
      <c r="L31" s="13" t="n">
        <f aca="false">F31+K31</f>
        <v>19145</v>
      </c>
    </row>
    <row r="32" customFormat="false" ht="15" hidden="false" customHeight="true" outlineLevel="0" collapsed="false">
      <c r="A32" s="6" t="n">
        <v>11</v>
      </c>
      <c r="B32" s="6" t="n">
        <f aca="false">ROUND(IF(A32&lt;=18,$B$15+($B$16-$B$15)*(A32-1)/17,$B$16+($B$17-$B$16)*(A32-18)/18),0)</f>
        <v>50</v>
      </c>
      <c r="C32" s="13" t="n">
        <f aca="false">B32*$B$8</f>
        <v>12450</v>
      </c>
      <c r="D32" s="13" t="n">
        <f aca="false">B32*$B$9</f>
        <v>15000</v>
      </c>
      <c r="E32" s="13" t="n">
        <f aca="false">C32+D32</f>
        <v>27450</v>
      </c>
      <c r="F32" s="13" t="n">
        <f aca="false">B32*($B$10+$B$11)</f>
        <v>8000</v>
      </c>
      <c r="G32" s="13" t="n">
        <f aca="false">C32-B32*$B$10</f>
        <v>7450</v>
      </c>
      <c r="H32" s="13" t="n">
        <f aca="false">D32*$B$12</f>
        <v>6000</v>
      </c>
      <c r="I32" s="14" t="n">
        <f aca="false">B32*$B$13/12</f>
        <v>0.625</v>
      </c>
      <c r="J32" s="14" t="n">
        <f aca="false">J31+I32</f>
        <v>4.5</v>
      </c>
      <c r="K32" s="13" t="n">
        <f aca="false">J32*$B$14</f>
        <v>13500</v>
      </c>
      <c r="L32" s="13" t="n">
        <f aca="false">F32+K32</f>
        <v>21500</v>
      </c>
    </row>
    <row r="33" customFormat="false" ht="15" hidden="false" customHeight="true" outlineLevel="0" collapsed="false">
      <c r="A33" s="6" t="n">
        <v>12</v>
      </c>
      <c r="B33" s="6" t="n">
        <f aca="false">ROUND(IF(A33&lt;=18,$B$15+($B$16-$B$15)*(A33-1)/17,$B$16+($B$17-$B$16)*(A33-18)/18),0)</f>
        <v>54</v>
      </c>
      <c r="C33" s="13" t="n">
        <f aca="false">B33*$B$8</f>
        <v>13446</v>
      </c>
      <c r="D33" s="13" t="n">
        <f aca="false">B33*$B$9</f>
        <v>16200</v>
      </c>
      <c r="E33" s="13" t="n">
        <f aca="false">C33+D33</f>
        <v>29646</v>
      </c>
      <c r="F33" s="13" t="n">
        <f aca="false">B33*($B$10+$B$11)</f>
        <v>8640</v>
      </c>
      <c r="G33" s="13" t="n">
        <f aca="false">C33-B33*$B$10</f>
        <v>8046</v>
      </c>
      <c r="H33" s="13" t="n">
        <f aca="false">D33*$B$12</f>
        <v>6480</v>
      </c>
      <c r="I33" s="14" t="n">
        <f aca="false">B33*$B$13/12</f>
        <v>0.675</v>
      </c>
      <c r="J33" s="14" t="n">
        <f aca="false">J32+I33</f>
        <v>5.175</v>
      </c>
      <c r="K33" s="13" t="n">
        <f aca="false">J33*$B$14</f>
        <v>15525</v>
      </c>
      <c r="L33" s="13" t="n">
        <f aca="false">F33+K33</f>
        <v>24165</v>
      </c>
    </row>
    <row r="34" customFormat="false" ht="15" hidden="false" customHeight="true" outlineLevel="0" collapsed="false">
      <c r="A34" s="6" t="n">
        <v>13</v>
      </c>
      <c r="B34" s="6" t="n">
        <f aca="false">ROUND(IF(A34&lt;=18,$B$15+($B$16-$B$15)*(A34-1)/17,$B$16+($B$17-$B$16)*(A34-18)/18),0)</f>
        <v>57</v>
      </c>
      <c r="C34" s="13" t="n">
        <f aca="false">B34*$B$8</f>
        <v>14193</v>
      </c>
      <c r="D34" s="13" t="n">
        <f aca="false">B34*$B$9</f>
        <v>17100</v>
      </c>
      <c r="E34" s="13" t="n">
        <f aca="false">C34+D34</f>
        <v>31293</v>
      </c>
      <c r="F34" s="13" t="n">
        <f aca="false">B34*($B$10+$B$11)</f>
        <v>9120</v>
      </c>
      <c r="G34" s="13" t="n">
        <f aca="false">C34-B34*$B$10</f>
        <v>8493</v>
      </c>
      <c r="H34" s="13" t="n">
        <f aca="false">D34*$B$12</f>
        <v>6840</v>
      </c>
      <c r="I34" s="14" t="n">
        <f aca="false">B34*$B$13/12</f>
        <v>0.7125</v>
      </c>
      <c r="J34" s="14" t="n">
        <f aca="false">J33+I34</f>
        <v>5.8875</v>
      </c>
      <c r="K34" s="13" t="n">
        <f aca="false">J34*$B$14</f>
        <v>17662.5</v>
      </c>
      <c r="L34" s="13" t="n">
        <f aca="false">F34+K34</f>
        <v>26782.5</v>
      </c>
    </row>
    <row r="35" customFormat="false" ht="15" hidden="false" customHeight="true" outlineLevel="0" collapsed="false">
      <c r="A35" s="6" t="n">
        <v>14</v>
      </c>
      <c r="B35" s="6" t="n">
        <f aca="false">ROUND(IF(A35&lt;=18,$B$15+($B$16-$B$15)*(A35-1)/17,$B$16+($B$17-$B$16)*(A35-18)/18),0)</f>
        <v>61</v>
      </c>
      <c r="C35" s="13" t="n">
        <f aca="false">B35*$B$8</f>
        <v>15189</v>
      </c>
      <c r="D35" s="13" t="n">
        <f aca="false">B35*$B$9</f>
        <v>18300</v>
      </c>
      <c r="E35" s="13" t="n">
        <f aca="false">C35+D35</f>
        <v>33489</v>
      </c>
      <c r="F35" s="13" t="n">
        <f aca="false">B35*($B$10+$B$11)</f>
        <v>9760</v>
      </c>
      <c r="G35" s="13" t="n">
        <f aca="false">C35-B35*$B$10</f>
        <v>9089</v>
      </c>
      <c r="H35" s="13" t="n">
        <f aca="false">D35*$B$12</f>
        <v>7320</v>
      </c>
      <c r="I35" s="14" t="n">
        <f aca="false">B35*$B$13/12</f>
        <v>0.7625</v>
      </c>
      <c r="J35" s="14" t="n">
        <f aca="false">J34+I35</f>
        <v>6.65</v>
      </c>
      <c r="K35" s="13" t="n">
        <f aca="false">J35*$B$14</f>
        <v>19950</v>
      </c>
      <c r="L35" s="13" t="n">
        <f aca="false">F35+K35</f>
        <v>29710</v>
      </c>
    </row>
    <row r="36" customFormat="false" ht="15" hidden="false" customHeight="true" outlineLevel="0" collapsed="false">
      <c r="A36" s="6" t="n">
        <v>15</v>
      </c>
      <c r="B36" s="6" t="n">
        <f aca="false">ROUND(IF(A36&lt;=18,$B$15+($B$16-$B$15)*(A36-1)/17,$B$16+($B$17-$B$16)*(A36-18)/18),0)</f>
        <v>64</v>
      </c>
      <c r="C36" s="13" t="n">
        <f aca="false">B36*$B$8</f>
        <v>15936</v>
      </c>
      <c r="D36" s="13" t="n">
        <f aca="false">B36*$B$9</f>
        <v>19200</v>
      </c>
      <c r="E36" s="13" t="n">
        <f aca="false">C36+D36</f>
        <v>35136</v>
      </c>
      <c r="F36" s="13" t="n">
        <f aca="false">B36*($B$10+$B$11)</f>
        <v>10240</v>
      </c>
      <c r="G36" s="13" t="n">
        <f aca="false">C36-B36*$B$10</f>
        <v>9536</v>
      </c>
      <c r="H36" s="13" t="n">
        <f aca="false">D36*$B$12</f>
        <v>7680</v>
      </c>
      <c r="I36" s="14" t="n">
        <f aca="false">B36*$B$13/12</f>
        <v>0.8</v>
      </c>
      <c r="J36" s="14" t="n">
        <f aca="false">J35+I36</f>
        <v>7.45</v>
      </c>
      <c r="K36" s="13" t="n">
        <f aca="false">J36*$B$14</f>
        <v>22350</v>
      </c>
      <c r="L36" s="13" t="n">
        <f aca="false">F36+K36</f>
        <v>32590</v>
      </c>
    </row>
    <row r="37" customFormat="false" ht="15" hidden="false" customHeight="true" outlineLevel="0" collapsed="false">
      <c r="A37" s="6" t="n">
        <v>16</v>
      </c>
      <c r="B37" s="6" t="n">
        <f aca="false">ROUND(IF(A37&lt;=18,$B$15+($B$16-$B$15)*(A37-1)/17,$B$16+($B$17-$B$16)*(A37-18)/18),0)</f>
        <v>68</v>
      </c>
      <c r="C37" s="13" t="n">
        <f aca="false">B37*$B$8</f>
        <v>16932</v>
      </c>
      <c r="D37" s="13" t="n">
        <f aca="false">B37*$B$9</f>
        <v>20400</v>
      </c>
      <c r="E37" s="13" t="n">
        <f aca="false">C37+D37</f>
        <v>37332</v>
      </c>
      <c r="F37" s="13" t="n">
        <f aca="false">B37*($B$10+$B$11)</f>
        <v>10880</v>
      </c>
      <c r="G37" s="13" t="n">
        <f aca="false">C37-B37*$B$10</f>
        <v>10132</v>
      </c>
      <c r="H37" s="13" t="n">
        <f aca="false">D37*$B$12</f>
        <v>8160</v>
      </c>
      <c r="I37" s="14" t="n">
        <f aca="false">B37*$B$13/12</f>
        <v>0.85</v>
      </c>
      <c r="J37" s="14" t="n">
        <f aca="false">J36+I37</f>
        <v>8.3</v>
      </c>
      <c r="K37" s="13" t="n">
        <f aca="false">J37*$B$14</f>
        <v>24900</v>
      </c>
      <c r="L37" s="13" t="n">
        <f aca="false">F37+K37</f>
        <v>35780</v>
      </c>
    </row>
    <row r="38" customFormat="false" ht="15" hidden="false" customHeight="true" outlineLevel="0" collapsed="false">
      <c r="A38" s="6" t="n">
        <v>17</v>
      </c>
      <c r="B38" s="6" t="n">
        <f aca="false">ROUND(IF(A38&lt;=18,$B$15+($B$16-$B$15)*(A38-1)/17,$B$16+($B$17-$B$16)*(A38-18)/18),0)</f>
        <v>71</v>
      </c>
      <c r="C38" s="13" t="n">
        <f aca="false">B38*$B$8</f>
        <v>17679</v>
      </c>
      <c r="D38" s="13" t="n">
        <f aca="false">B38*$B$9</f>
        <v>21300</v>
      </c>
      <c r="E38" s="13" t="n">
        <f aca="false">C38+D38</f>
        <v>38979</v>
      </c>
      <c r="F38" s="13" t="n">
        <f aca="false">B38*($B$10+$B$11)</f>
        <v>11360</v>
      </c>
      <c r="G38" s="13" t="n">
        <f aca="false">C38-B38*$B$10</f>
        <v>10579</v>
      </c>
      <c r="H38" s="13" t="n">
        <f aca="false">D38*$B$12</f>
        <v>8520</v>
      </c>
      <c r="I38" s="14" t="n">
        <f aca="false">B38*$B$13/12</f>
        <v>0.8875</v>
      </c>
      <c r="J38" s="14" t="n">
        <f aca="false">J37+I38</f>
        <v>9.1875</v>
      </c>
      <c r="K38" s="13" t="n">
        <f aca="false">J38*$B$14</f>
        <v>27562.5</v>
      </c>
      <c r="L38" s="13" t="n">
        <f aca="false">F38+K38</f>
        <v>38922.5</v>
      </c>
    </row>
    <row r="39" customFormat="false" ht="15" hidden="false" customHeight="true" outlineLevel="0" collapsed="false">
      <c r="A39" s="6" t="n">
        <v>18</v>
      </c>
      <c r="B39" s="6" t="n">
        <f aca="false">ROUND(IF(A39&lt;=18,$B$15+($B$16-$B$15)*(A39-1)/17,$B$16+($B$17-$B$16)*(A39-18)/18),0)</f>
        <v>75</v>
      </c>
      <c r="C39" s="13" t="n">
        <f aca="false">B39*$B$8</f>
        <v>18675</v>
      </c>
      <c r="D39" s="13" t="n">
        <f aca="false">B39*$B$9</f>
        <v>22500</v>
      </c>
      <c r="E39" s="13" t="n">
        <f aca="false">C39+D39</f>
        <v>41175</v>
      </c>
      <c r="F39" s="13" t="n">
        <f aca="false">B39*($B$10+$B$11)</f>
        <v>12000</v>
      </c>
      <c r="G39" s="13" t="n">
        <f aca="false">C39-B39*$B$10</f>
        <v>11175</v>
      </c>
      <c r="H39" s="13" t="n">
        <f aca="false">D39*$B$12</f>
        <v>9000</v>
      </c>
      <c r="I39" s="14" t="n">
        <f aca="false">B39*$B$13/12</f>
        <v>0.9375</v>
      </c>
      <c r="J39" s="14" t="n">
        <f aca="false">J38+I39</f>
        <v>10.125</v>
      </c>
      <c r="K39" s="13" t="n">
        <f aca="false">J39*$B$14</f>
        <v>30375</v>
      </c>
      <c r="L39" s="13" t="n">
        <f aca="false">F39+K39</f>
        <v>42375</v>
      </c>
    </row>
    <row r="40" customFormat="false" ht="15" hidden="false" customHeight="true" outlineLevel="0" collapsed="false">
      <c r="A40" s="6" t="n">
        <v>19</v>
      </c>
      <c r="B40" s="6" t="n">
        <f aca="false">ROUND(IF(A40&lt;=18,$B$15+($B$16-$B$15)*(A40-1)/17,$B$16+($B$17-$B$16)*(A40-18)/18),0)</f>
        <v>79</v>
      </c>
      <c r="C40" s="13" t="n">
        <f aca="false">B40*$B$8</f>
        <v>19671</v>
      </c>
      <c r="D40" s="13" t="n">
        <f aca="false">B40*$B$9</f>
        <v>23700</v>
      </c>
      <c r="E40" s="13" t="n">
        <f aca="false">C40+D40</f>
        <v>43371</v>
      </c>
      <c r="F40" s="13" t="n">
        <f aca="false">B40*($B$10+$B$11)</f>
        <v>12640</v>
      </c>
      <c r="G40" s="13" t="n">
        <f aca="false">C40-B40*$B$10</f>
        <v>11771</v>
      </c>
      <c r="H40" s="13" t="n">
        <f aca="false">D40*$B$12</f>
        <v>9480</v>
      </c>
      <c r="I40" s="14" t="n">
        <f aca="false">B40*$B$13/12</f>
        <v>0.9875</v>
      </c>
      <c r="J40" s="14" t="n">
        <f aca="false">J39+I40</f>
        <v>11.1125</v>
      </c>
      <c r="K40" s="13" t="n">
        <f aca="false">J40*$B$14</f>
        <v>33337.5</v>
      </c>
      <c r="L40" s="13" t="n">
        <f aca="false">F40+K40</f>
        <v>45977.5</v>
      </c>
    </row>
    <row r="41" customFormat="false" ht="15" hidden="false" customHeight="true" outlineLevel="0" collapsed="false">
      <c r="A41" s="6" t="n">
        <v>20</v>
      </c>
      <c r="B41" s="6" t="n">
        <f aca="false">ROUND(IF(A41&lt;=18,$B$15+($B$16-$B$15)*(A41-1)/17,$B$16+($B$17-$B$16)*(A41-18)/18),0)</f>
        <v>83</v>
      </c>
      <c r="C41" s="13" t="n">
        <f aca="false">B41*$B$8</f>
        <v>20667</v>
      </c>
      <c r="D41" s="13" t="n">
        <f aca="false">B41*$B$9</f>
        <v>24900</v>
      </c>
      <c r="E41" s="13" t="n">
        <f aca="false">C41+D41</f>
        <v>45567</v>
      </c>
      <c r="F41" s="13" t="n">
        <f aca="false">B41*($B$10+$B$11)</f>
        <v>13280</v>
      </c>
      <c r="G41" s="13" t="n">
        <f aca="false">C41-B41*$B$10</f>
        <v>12367</v>
      </c>
      <c r="H41" s="13" t="n">
        <f aca="false">D41*$B$12</f>
        <v>9960</v>
      </c>
      <c r="I41" s="14" t="n">
        <f aca="false">B41*$B$13/12</f>
        <v>1.0375</v>
      </c>
      <c r="J41" s="14" t="n">
        <f aca="false">J40+I41</f>
        <v>12.15</v>
      </c>
      <c r="K41" s="13" t="n">
        <f aca="false">J41*$B$14</f>
        <v>36450</v>
      </c>
      <c r="L41" s="13" t="n">
        <f aca="false">F41+K41</f>
        <v>49730</v>
      </c>
    </row>
    <row r="42" customFormat="false" ht="15" hidden="false" customHeight="true" outlineLevel="0" collapsed="false">
      <c r="A42" s="6" t="n">
        <v>21</v>
      </c>
      <c r="B42" s="6" t="n">
        <f aca="false">ROUND(IF(A42&lt;=18,$B$15+($B$16-$B$15)*(A42-1)/17,$B$16+($B$17-$B$16)*(A42-18)/18),0)</f>
        <v>88</v>
      </c>
      <c r="C42" s="13" t="n">
        <f aca="false">B42*$B$8</f>
        <v>21912</v>
      </c>
      <c r="D42" s="13" t="n">
        <f aca="false">B42*$B$9</f>
        <v>26400</v>
      </c>
      <c r="E42" s="13" t="n">
        <f aca="false">C42+D42</f>
        <v>48312</v>
      </c>
      <c r="F42" s="13" t="n">
        <f aca="false">B42*($B$10+$B$11)</f>
        <v>14080</v>
      </c>
      <c r="G42" s="13" t="n">
        <f aca="false">C42-B42*$B$10</f>
        <v>13112</v>
      </c>
      <c r="H42" s="13" t="n">
        <f aca="false">D42*$B$12</f>
        <v>10560</v>
      </c>
      <c r="I42" s="14" t="n">
        <f aca="false">B42*$B$13/12</f>
        <v>1.1</v>
      </c>
      <c r="J42" s="14" t="n">
        <f aca="false">J41+I42</f>
        <v>13.25</v>
      </c>
      <c r="K42" s="13" t="n">
        <f aca="false">J42*$B$14</f>
        <v>39750</v>
      </c>
      <c r="L42" s="13" t="n">
        <f aca="false">F42+K42</f>
        <v>53830</v>
      </c>
    </row>
    <row r="43" customFormat="false" ht="15" hidden="false" customHeight="true" outlineLevel="0" collapsed="false">
      <c r="A43" s="6" t="n">
        <v>22</v>
      </c>
      <c r="B43" s="6" t="n">
        <f aca="false">ROUND(IF(A43&lt;=18,$B$15+($B$16-$B$15)*(A43-1)/17,$B$16+($B$17-$B$16)*(A43-18)/18),0)</f>
        <v>92</v>
      </c>
      <c r="C43" s="13" t="n">
        <f aca="false">B43*$B$8</f>
        <v>22908</v>
      </c>
      <c r="D43" s="13" t="n">
        <f aca="false">B43*$B$9</f>
        <v>27600</v>
      </c>
      <c r="E43" s="13" t="n">
        <f aca="false">C43+D43</f>
        <v>50508</v>
      </c>
      <c r="F43" s="13" t="n">
        <f aca="false">B43*($B$10+$B$11)</f>
        <v>14720</v>
      </c>
      <c r="G43" s="13" t="n">
        <f aca="false">C43-B43*$B$10</f>
        <v>13708</v>
      </c>
      <c r="H43" s="13" t="n">
        <f aca="false">D43*$B$12</f>
        <v>11040</v>
      </c>
      <c r="I43" s="14" t="n">
        <f aca="false">B43*$B$13/12</f>
        <v>1.15</v>
      </c>
      <c r="J43" s="14" t="n">
        <f aca="false">J42+I43</f>
        <v>14.4</v>
      </c>
      <c r="K43" s="13" t="n">
        <f aca="false">J43*$B$14</f>
        <v>43200</v>
      </c>
      <c r="L43" s="13" t="n">
        <f aca="false">F43+K43</f>
        <v>57920</v>
      </c>
    </row>
    <row r="44" customFormat="false" ht="15" hidden="false" customHeight="true" outlineLevel="0" collapsed="false">
      <c r="A44" s="6" t="n">
        <v>23</v>
      </c>
      <c r="B44" s="6" t="n">
        <f aca="false">ROUND(IF(A44&lt;=18,$B$15+($B$16-$B$15)*(A44-1)/17,$B$16+($B$17-$B$16)*(A44-18)/18),0)</f>
        <v>96</v>
      </c>
      <c r="C44" s="13" t="n">
        <f aca="false">B44*$B$8</f>
        <v>23904</v>
      </c>
      <c r="D44" s="13" t="n">
        <f aca="false">B44*$B$9</f>
        <v>28800</v>
      </c>
      <c r="E44" s="13" t="n">
        <f aca="false">C44+D44</f>
        <v>52704</v>
      </c>
      <c r="F44" s="13" t="n">
        <f aca="false">B44*($B$10+$B$11)</f>
        <v>15360</v>
      </c>
      <c r="G44" s="13" t="n">
        <f aca="false">C44-B44*$B$10</f>
        <v>14304</v>
      </c>
      <c r="H44" s="13" t="n">
        <f aca="false">D44*$B$12</f>
        <v>11520</v>
      </c>
      <c r="I44" s="14" t="n">
        <f aca="false">B44*$B$13/12</f>
        <v>1.2</v>
      </c>
      <c r="J44" s="14" t="n">
        <f aca="false">J43+I44</f>
        <v>15.6</v>
      </c>
      <c r="K44" s="13" t="n">
        <f aca="false">J44*$B$14</f>
        <v>46800</v>
      </c>
      <c r="L44" s="13" t="n">
        <f aca="false">F44+K44</f>
        <v>62160</v>
      </c>
    </row>
    <row r="45" customFormat="false" ht="15" hidden="false" customHeight="true" outlineLevel="0" collapsed="false">
      <c r="A45" s="6" t="n">
        <v>24</v>
      </c>
      <c r="B45" s="6" t="n">
        <f aca="false">ROUND(IF(A45&lt;=18,$B$15+($B$16-$B$15)*(A45-1)/17,$B$16+($B$17-$B$16)*(A45-18)/18),0)</f>
        <v>100</v>
      </c>
      <c r="C45" s="13" t="n">
        <f aca="false">B45*$B$8</f>
        <v>24900</v>
      </c>
      <c r="D45" s="13" t="n">
        <f aca="false">B45*$B$9</f>
        <v>30000</v>
      </c>
      <c r="E45" s="13" t="n">
        <f aca="false">C45+D45</f>
        <v>54900</v>
      </c>
      <c r="F45" s="13" t="n">
        <f aca="false">B45*($B$10+$B$11)</f>
        <v>16000</v>
      </c>
      <c r="G45" s="13" t="n">
        <f aca="false">C45-B45*$B$10</f>
        <v>14900</v>
      </c>
      <c r="H45" s="13" t="n">
        <f aca="false">D45*$B$12</f>
        <v>12000</v>
      </c>
      <c r="I45" s="14" t="n">
        <f aca="false">B45*$B$13/12</f>
        <v>1.25</v>
      </c>
      <c r="J45" s="14" t="n">
        <f aca="false">J44+I45</f>
        <v>16.85</v>
      </c>
      <c r="K45" s="13" t="n">
        <f aca="false">J45*$B$14</f>
        <v>50550</v>
      </c>
      <c r="L45" s="13" t="n">
        <f aca="false">F45+K45</f>
        <v>66550</v>
      </c>
    </row>
    <row r="46" customFormat="false" ht="15" hidden="false" customHeight="true" outlineLevel="0" collapsed="false">
      <c r="A46" s="6" t="n">
        <v>25</v>
      </c>
      <c r="B46" s="6" t="n">
        <f aca="false">ROUND(IF(A46&lt;=18,$B$15+($B$16-$B$15)*(A46-1)/17,$B$16+($B$17-$B$16)*(A46-18)/18),0)</f>
        <v>104</v>
      </c>
      <c r="C46" s="13" t="n">
        <f aca="false">B46*$B$8</f>
        <v>25896</v>
      </c>
      <c r="D46" s="13" t="n">
        <f aca="false">B46*$B$9</f>
        <v>31200</v>
      </c>
      <c r="E46" s="13" t="n">
        <f aca="false">C46+D46</f>
        <v>57096</v>
      </c>
      <c r="F46" s="13" t="n">
        <f aca="false">B46*($B$10+$B$11)</f>
        <v>16640</v>
      </c>
      <c r="G46" s="13" t="n">
        <f aca="false">C46-B46*$B$10</f>
        <v>15496</v>
      </c>
      <c r="H46" s="13" t="n">
        <f aca="false">D46*$B$12</f>
        <v>12480</v>
      </c>
      <c r="I46" s="14" t="n">
        <f aca="false">B46*$B$13/12</f>
        <v>1.3</v>
      </c>
      <c r="J46" s="14" t="n">
        <f aca="false">J45+I46</f>
        <v>18.15</v>
      </c>
      <c r="K46" s="13" t="n">
        <f aca="false">J46*$B$14</f>
        <v>54450</v>
      </c>
      <c r="L46" s="13" t="n">
        <f aca="false">F46+K46</f>
        <v>71090</v>
      </c>
    </row>
    <row r="47" customFormat="false" ht="15" hidden="false" customHeight="true" outlineLevel="0" collapsed="false">
      <c r="A47" s="6" t="n">
        <v>26</v>
      </c>
      <c r="B47" s="6" t="n">
        <f aca="false">ROUND(IF(A47&lt;=18,$B$15+($B$16-$B$15)*(A47-1)/17,$B$16+($B$17-$B$16)*(A47-18)/18),0)</f>
        <v>108</v>
      </c>
      <c r="C47" s="13" t="n">
        <f aca="false">B47*$B$8</f>
        <v>26892</v>
      </c>
      <c r="D47" s="13" t="n">
        <f aca="false">B47*$B$9</f>
        <v>32400</v>
      </c>
      <c r="E47" s="13" t="n">
        <f aca="false">C47+D47</f>
        <v>59292</v>
      </c>
      <c r="F47" s="13" t="n">
        <f aca="false">B47*($B$10+$B$11)</f>
        <v>17280</v>
      </c>
      <c r="G47" s="13" t="n">
        <f aca="false">C47-B47*$B$10</f>
        <v>16092</v>
      </c>
      <c r="H47" s="13" t="n">
        <f aca="false">D47*$B$12</f>
        <v>12960</v>
      </c>
      <c r="I47" s="14" t="n">
        <f aca="false">B47*$B$13/12</f>
        <v>1.35</v>
      </c>
      <c r="J47" s="14" t="n">
        <f aca="false">J46+I47</f>
        <v>19.5</v>
      </c>
      <c r="K47" s="13" t="n">
        <f aca="false">J47*$B$14</f>
        <v>58500</v>
      </c>
      <c r="L47" s="13" t="n">
        <f aca="false">F47+K47</f>
        <v>75780</v>
      </c>
    </row>
    <row r="48" customFormat="false" ht="15" hidden="false" customHeight="true" outlineLevel="0" collapsed="false">
      <c r="A48" s="6" t="n">
        <v>27</v>
      </c>
      <c r="B48" s="6" t="n">
        <f aca="false">ROUND(IF(A48&lt;=18,$B$15+($B$16-$B$15)*(A48-1)/17,$B$16+($B$17-$B$16)*(A48-18)/18),0)</f>
        <v>113</v>
      </c>
      <c r="C48" s="13" t="n">
        <f aca="false">B48*$B$8</f>
        <v>28137</v>
      </c>
      <c r="D48" s="13" t="n">
        <f aca="false">B48*$B$9</f>
        <v>33900</v>
      </c>
      <c r="E48" s="13" t="n">
        <f aca="false">C48+D48</f>
        <v>62037</v>
      </c>
      <c r="F48" s="13" t="n">
        <f aca="false">B48*($B$10+$B$11)</f>
        <v>18080</v>
      </c>
      <c r="G48" s="13" t="n">
        <f aca="false">C48-B48*$B$10</f>
        <v>16837</v>
      </c>
      <c r="H48" s="13" t="n">
        <f aca="false">D48*$B$12</f>
        <v>13560</v>
      </c>
      <c r="I48" s="14" t="n">
        <f aca="false">B48*$B$13/12</f>
        <v>1.4125</v>
      </c>
      <c r="J48" s="14" t="n">
        <f aca="false">J47+I48</f>
        <v>20.9125</v>
      </c>
      <c r="K48" s="13" t="n">
        <f aca="false">J48*$B$14</f>
        <v>62737.5</v>
      </c>
      <c r="L48" s="13" t="n">
        <f aca="false">F48+K48</f>
        <v>80817.5</v>
      </c>
    </row>
    <row r="49" customFormat="false" ht="15" hidden="false" customHeight="true" outlineLevel="0" collapsed="false">
      <c r="A49" s="6" t="n">
        <v>28</v>
      </c>
      <c r="B49" s="6" t="n">
        <f aca="false">ROUND(IF(A49&lt;=18,$B$15+($B$16-$B$15)*(A49-1)/17,$B$16+($B$17-$B$16)*(A49-18)/18),0)</f>
        <v>117</v>
      </c>
      <c r="C49" s="13" t="n">
        <f aca="false">B49*$B$8</f>
        <v>29133</v>
      </c>
      <c r="D49" s="13" t="n">
        <f aca="false">B49*$B$9</f>
        <v>35100</v>
      </c>
      <c r="E49" s="13" t="n">
        <f aca="false">C49+D49</f>
        <v>64233</v>
      </c>
      <c r="F49" s="13" t="n">
        <f aca="false">B49*($B$10+$B$11)</f>
        <v>18720</v>
      </c>
      <c r="G49" s="13" t="n">
        <f aca="false">C49-B49*$B$10</f>
        <v>17433</v>
      </c>
      <c r="H49" s="13" t="n">
        <f aca="false">D49*$B$12</f>
        <v>14040</v>
      </c>
      <c r="I49" s="14" t="n">
        <f aca="false">B49*$B$13/12</f>
        <v>1.4625</v>
      </c>
      <c r="J49" s="14" t="n">
        <f aca="false">J48+I49</f>
        <v>22.375</v>
      </c>
      <c r="K49" s="13" t="n">
        <f aca="false">J49*$B$14</f>
        <v>67125</v>
      </c>
      <c r="L49" s="13" t="n">
        <f aca="false">F49+K49</f>
        <v>85845</v>
      </c>
    </row>
    <row r="50" customFormat="false" ht="15" hidden="false" customHeight="true" outlineLevel="0" collapsed="false">
      <c r="A50" s="6" t="n">
        <v>29</v>
      </c>
      <c r="B50" s="6" t="n">
        <f aca="false">ROUND(IF(A50&lt;=18,$B$15+($B$16-$B$15)*(A50-1)/17,$B$16+($B$17-$B$16)*(A50-18)/18),0)</f>
        <v>121</v>
      </c>
      <c r="C50" s="13" t="n">
        <f aca="false">B50*$B$8</f>
        <v>30129</v>
      </c>
      <c r="D50" s="13" t="n">
        <f aca="false">B50*$B$9</f>
        <v>36300</v>
      </c>
      <c r="E50" s="13" t="n">
        <f aca="false">C50+D50</f>
        <v>66429</v>
      </c>
      <c r="F50" s="13" t="n">
        <f aca="false">B50*($B$10+$B$11)</f>
        <v>19360</v>
      </c>
      <c r="G50" s="13" t="n">
        <f aca="false">C50-B50*$B$10</f>
        <v>18029</v>
      </c>
      <c r="H50" s="13" t="n">
        <f aca="false">D50*$B$12</f>
        <v>14520</v>
      </c>
      <c r="I50" s="14" t="n">
        <f aca="false">B50*$B$13/12</f>
        <v>1.5125</v>
      </c>
      <c r="J50" s="14" t="n">
        <f aca="false">J49+I50</f>
        <v>23.8875</v>
      </c>
      <c r="K50" s="13" t="n">
        <f aca="false">J50*$B$14</f>
        <v>71662.5</v>
      </c>
      <c r="L50" s="13" t="n">
        <f aca="false">F50+K50</f>
        <v>91022.5</v>
      </c>
    </row>
    <row r="51" customFormat="false" ht="15" hidden="false" customHeight="true" outlineLevel="0" collapsed="false">
      <c r="A51" s="6" t="n">
        <v>30</v>
      </c>
      <c r="B51" s="6" t="n">
        <f aca="false">ROUND(IF(A51&lt;=18,$B$15+($B$16-$B$15)*(A51-1)/17,$B$16+($B$17-$B$16)*(A51-18)/18),0)</f>
        <v>125</v>
      </c>
      <c r="C51" s="13" t="n">
        <f aca="false">B51*$B$8</f>
        <v>31125</v>
      </c>
      <c r="D51" s="13" t="n">
        <f aca="false">B51*$B$9</f>
        <v>37500</v>
      </c>
      <c r="E51" s="13" t="n">
        <f aca="false">C51+D51</f>
        <v>68625</v>
      </c>
      <c r="F51" s="13" t="n">
        <f aca="false">B51*($B$10+$B$11)</f>
        <v>20000</v>
      </c>
      <c r="G51" s="13" t="n">
        <f aca="false">C51-B51*$B$10</f>
        <v>18625</v>
      </c>
      <c r="H51" s="13" t="n">
        <f aca="false">D51*$B$12</f>
        <v>15000</v>
      </c>
      <c r="I51" s="14" t="n">
        <f aca="false">B51*$B$13/12</f>
        <v>1.5625</v>
      </c>
      <c r="J51" s="14" t="n">
        <f aca="false">J50+I51</f>
        <v>25.45</v>
      </c>
      <c r="K51" s="13" t="n">
        <f aca="false">J51*$B$14</f>
        <v>76350</v>
      </c>
      <c r="L51" s="13" t="n">
        <f aca="false">F51+K51</f>
        <v>96350</v>
      </c>
    </row>
    <row r="52" customFormat="false" ht="15" hidden="false" customHeight="true" outlineLevel="0" collapsed="false">
      <c r="A52" s="6" t="n">
        <v>31</v>
      </c>
      <c r="B52" s="6" t="n">
        <f aca="false">ROUND(IF(A52&lt;=18,$B$15+($B$16-$B$15)*(A52-1)/17,$B$16+($B$17-$B$16)*(A52-18)/18),0)</f>
        <v>129</v>
      </c>
      <c r="C52" s="13" t="n">
        <f aca="false">B52*$B$8</f>
        <v>32121</v>
      </c>
      <c r="D52" s="13" t="n">
        <f aca="false">B52*$B$9</f>
        <v>38700</v>
      </c>
      <c r="E52" s="13" t="n">
        <f aca="false">C52+D52</f>
        <v>70821</v>
      </c>
      <c r="F52" s="13" t="n">
        <f aca="false">B52*($B$10+$B$11)</f>
        <v>20640</v>
      </c>
      <c r="G52" s="13" t="n">
        <f aca="false">C52-B52*$B$10</f>
        <v>19221</v>
      </c>
      <c r="H52" s="13" t="n">
        <f aca="false">D52*$B$12</f>
        <v>15480</v>
      </c>
      <c r="I52" s="14" t="n">
        <f aca="false">B52*$B$13/12</f>
        <v>1.6125</v>
      </c>
      <c r="J52" s="14" t="n">
        <f aca="false">J51+I52</f>
        <v>27.0625</v>
      </c>
      <c r="K52" s="13" t="n">
        <f aca="false">J52*$B$14</f>
        <v>81187.5</v>
      </c>
      <c r="L52" s="13" t="n">
        <f aca="false">F52+K52</f>
        <v>101827.5</v>
      </c>
    </row>
    <row r="53" customFormat="false" ht="15" hidden="false" customHeight="true" outlineLevel="0" collapsed="false">
      <c r="A53" s="6" t="n">
        <v>32</v>
      </c>
      <c r="B53" s="6" t="n">
        <f aca="false">ROUND(IF(A53&lt;=18,$B$15+($B$16-$B$15)*(A53-1)/17,$B$16+($B$17-$B$16)*(A53-18)/18),0)</f>
        <v>133</v>
      </c>
      <c r="C53" s="13" t="n">
        <f aca="false">B53*$B$8</f>
        <v>33117</v>
      </c>
      <c r="D53" s="13" t="n">
        <f aca="false">B53*$B$9</f>
        <v>39900</v>
      </c>
      <c r="E53" s="13" t="n">
        <f aca="false">C53+D53</f>
        <v>73017</v>
      </c>
      <c r="F53" s="13" t="n">
        <f aca="false">B53*($B$10+$B$11)</f>
        <v>21280</v>
      </c>
      <c r="G53" s="13" t="n">
        <f aca="false">C53-B53*$B$10</f>
        <v>19817</v>
      </c>
      <c r="H53" s="13" t="n">
        <f aca="false">D53*$B$12</f>
        <v>15960</v>
      </c>
      <c r="I53" s="14" t="n">
        <f aca="false">B53*$B$13/12</f>
        <v>1.6625</v>
      </c>
      <c r="J53" s="14" t="n">
        <f aca="false">J52+I53</f>
        <v>28.725</v>
      </c>
      <c r="K53" s="13" t="n">
        <f aca="false">J53*$B$14</f>
        <v>86175</v>
      </c>
      <c r="L53" s="13" t="n">
        <f aca="false">F53+K53</f>
        <v>107455</v>
      </c>
    </row>
    <row r="54" customFormat="false" ht="15" hidden="false" customHeight="true" outlineLevel="0" collapsed="false">
      <c r="A54" s="6" t="n">
        <v>33</v>
      </c>
      <c r="B54" s="6" t="n">
        <f aca="false">ROUND(IF(A54&lt;=18,$B$15+($B$16-$B$15)*(A54-1)/17,$B$16+($B$17-$B$16)*(A54-18)/18),0)</f>
        <v>138</v>
      </c>
      <c r="C54" s="13" t="n">
        <f aca="false">B54*$B$8</f>
        <v>34362</v>
      </c>
      <c r="D54" s="13" t="n">
        <f aca="false">B54*$B$9</f>
        <v>41400</v>
      </c>
      <c r="E54" s="13" t="n">
        <f aca="false">C54+D54</f>
        <v>75762</v>
      </c>
      <c r="F54" s="13" t="n">
        <f aca="false">B54*($B$10+$B$11)</f>
        <v>22080</v>
      </c>
      <c r="G54" s="13" t="n">
        <f aca="false">C54-B54*$B$10</f>
        <v>20562</v>
      </c>
      <c r="H54" s="13" t="n">
        <f aca="false">D54*$B$12</f>
        <v>16560</v>
      </c>
      <c r="I54" s="14" t="n">
        <f aca="false">B54*$B$13/12</f>
        <v>1.725</v>
      </c>
      <c r="J54" s="14" t="n">
        <f aca="false">J53+I54</f>
        <v>30.45</v>
      </c>
      <c r="K54" s="13" t="n">
        <f aca="false">J54*$B$14</f>
        <v>91350</v>
      </c>
      <c r="L54" s="13" t="n">
        <f aca="false">F54+K54</f>
        <v>113430</v>
      </c>
    </row>
    <row r="55" customFormat="false" ht="15" hidden="false" customHeight="true" outlineLevel="0" collapsed="false">
      <c r="A55" s="6" t="n">
        <v>34</v>
      </c>
      <c r="B55" s="6" t="n">
        <f aca="false">ROUND(IF(A55&lt;=18,$B$15+($B$16-$B$15)*(A55-1)/17,$B$16+($B$17-$B$16)*(A55-18)/18),0)</f>
        <v>142</v>
      </c>
      <c r="C55" s="13" t="n">
        <f aca="false">B55*$B$8</f>
        <v>35358</v>
      </c>
      <c r="D55" s="13" t="n">
        <f aca="false">B55*$B$9</f>
        <v>42600</v>
      </c>
      <c r="E55" s="13" t="n">
        <f aca="false">C55+D55</f>
        <v>77958</v>
      </c>
      <c r="F55" s="13" t="n">
        <f aca="false">B55*($B$10+$B$11)</f>
        <v>22720</v>
      </c>
      <c r="G55" s="13" t="n">
        <f aca="false">C55-B55*$B$10</f>
        <v>21158</v>
      </c>
      <c r="H55" s="13" t="n">
        <f aca="false">D55*$B$12</f>
        <v>17040</v>
      </c>
      <c r="I55" s="14" t="n">
        <f aca="false">B55*$B$13/12</f>
        <v>1.775</v>
      </c>
      <c r="J55" s="14" t="n">
        <f aca="false">J54+I55</f>
        <v>32.225</v>
      </c>
      <c r="K55" s="13" t="n">
        <f aca="false">J55*$B$14</f>
        <v>96675</v>
      </c>
      <c r="L55" s="13" t="n">
        <f aca="false">F55+K55</f>
        <v>119395</v>
      </c>
    </row>
    <row r="56" customFormat="false" ht="15" hidden="false" customHeight="true" outlineLevel="0" collapsed="false">
      <c r="A56" s="6" t="n">
        <v>35</v>
      </c>
      <c r="B56" s="6" t="n">
        <f aca="false">ROUND(IF(A56&lt;=18,$B$15+($B$16-$B$15)*(A56-1)/17,$B$16+($B$17-$B$16)*(A56-18)/18),0)</f>
        <v>146</v>
      </c>
      <c r="C56" s="13" t="n">
        <f aca="false">B56*$B$8</f>
        <v>36354</v>
      </c>
      <c r="D56" s="13" t="n">
        <f aca="false">B56*$B$9</f>
        <v>43800</v>
      </c>
      <c r="E56" s="13" t="n">
        <f aca="false">C56+D56</f>
        <v>80154</v>
      </c>
      <c r="F56" s="13" t="n">
        <f aca="false">B56*($B$10+$B$11)</f>
        <v>23360</v>
      </c>
      <c r="G56" s="13" t="n">
        <f aca="false">C56-B56*$B$10</f>
        <v>21754</v>
      </c>
      <c r="H56" s="13" t="n">
        <f aca="false">D56*$B$12</f>
        <v>17520</v>
      </c>
      <c r="I56" s="14" t="n">
        <f aca="false">B56*$B$13/12</f>
        <v>1.825</v>
      </c>
      <c r="J56" s="14" t="n">
        <f aca="false">J55+I56</f>
        <v>34.05</v>
      </c>
      <c r="K56" s="13" t="n">
        <f aca="false">J56*$B$14</f>
        <v>102150</v>
      </c>
      <c r="L56" s="13" t="n">
        <f aca="false">F56+K56</f>
        <v>125510</v>
      </c>
    </row>
    <row r="57" customFormat="false" ht="15" hidden="false" customHeight="true" outlineLevel="0" collapsed="false">
      <c r="A57" s="6" t="n">
        <v>36</v>
      </c>
      <c r="B57" s="6" t="n">
        <f aca="false">ROUND(IF(A57&lt;=18,$B$15+($B$16-$B$15)*(A57-1)/17,$B$16+($B$17-$B$16)*(A57-18)/18),0)</f>
        <v>150</v>
      </c>
      <c r="C57" s="13" t="n">
        <f aca="false">B57*$B$8</f>
        <v>37350</v>
      </c>
      <c r="D57" s="13" t="n">
        <f aca="false">B57*$B$9</f>
        <v>45000</v>
      </c>
      <c r="E57" s="13" t="n">
        <f aca="false">C57+D57</f>
        <v>82350</v>
      </c>
      <c r="F57" s="13" t="n">
        <f aca="false">B57*($B$10+$B$11)</f>
        <v>24000</v>
      </c>
      <c r="G57" s="13" t="n">
        <f aca="false">C57-B57*$B$10</f>
        <v>22350</v>
      </c>
      <c r="H57" s="13" t="n">
        <f aca="false">D57*$B$12</f>
        <v>18000</v>
      </c>
      <c r="I57" s="14" t="n">
        <f aca="false">B57*$B$13/12</f>
        <v>1.875</v>
      </c>
      <c r="J57" s="14" t="n">
        <f aca="false">J56+I57</f>
        <v>35.925</v>
      </c>
      <c r="K57" s="13" t="n">
        <f aca="false">J57*$B$14</f>
        <v>107775</v>
      </c>
      <c r="L57" s="13" t="n">
        <f aca="false">F57+K57</f>
        <v>131775</v>
      </c>
    </row>
    <row r="59" customFormat="false" ht="15" hidden="false" customHeight="true" outlineLevel="0" collapsed="false">
      <c r="A59" s="4" t="s">
        <v>36</v>
      </c>
    </row>
    <row r="60" customFormat="false" ht="64.5" hidden="false" customHeight="true" outlineLevel="0" collapsed="false">
      <c r="A60" s="12" t="s">
        <v>37</v>
      </c>
      <c r="B60" s="12" t="s">
        <v>38</v>
      </c>
      <c r="C60" s="12" t="s">
        <v>26</v>
      </c>
      <c r="D60" s="12" t="s">
        <v>27</v>
      </c>
      <c r="E60" s="12" t="s">
        <v>28</v>
      </c>
      <c r="F60" s="12" t="s">
        <v>29</v>
      </c>
      <c r="G60" s="12" t="s">
        <v>39</v>
      </c>
      <c r="H60" s="12" t="s">
        <v>40</v>
      </c>
    </row>
    <row r="61" customFormat="false" ht="15" hidden="false" customHeight="true" outlineLevel="0" collapsed="false">
      <c r="A61" s="6" t="s">
        <v>41</v>
      </c>
      <c r="B61" s="6" t="n">
        <f aca="false">ROUND(AVERAGE(B22:B33),0)</f>
        <v>35</v>
      </c>
      <c r="C61" s="13" t="n">
        <f aca="false">SUM(C22:C33)</f>
        <v>103086</v>
      </c>
      <c r="D61" s="13" t="n">
        <f aca="false">SUM(D22:D33)</f>
        <v>124200</v>
      </c>
      <c r="E61" s="13" t="n">
        <f aca="false">SUM(E22:E33)</f>
        <v>227286</v>
      </c>
      <c r="F61" s="13" t="n">
        <f aca="false">SUM(F22:F33)</f>
        <v>66240</v>
      </c>
      <c r="G61" s="14" t="n">
        <f aca="false">J33</f>
        <v>5.175</v>
      </c>
      <c r="H61" s="13" t="n">
        <f aca="false">K33*12</f>
        <v>186300</v>
      </c>
    </row>
    <row r="62" customFormat="false" ht="15" hidden="false" customHeight="true" outlineLevel="0" collapsed="false">
      <c r="A62" s="6" t="s">
        <v>42</v>
      </c>
      <c r="B62" s="6" t="n">
        <f aca="false">ROUND(AVERAGE(B34:B45),0)</f>
        <v>78</v>
      </c>
      <c r="C62" s="13" t="n">
        <f aca="false">SUM(C34:C45)</f>
        <v>232566</v>
      </c>
      <c r="D62" s="13" t="n">
        <f aca="false">SUM(D34:D45)</f>
        <v>280200</v>
      </c>
      <c r="E62" s="13" t="n">
        <f aca="false">SUM(E34:E45)</f>
        <v>512766</v>
      </c>
      <c r="F62" s="13" t="n">
        <f aca="false">SUM(F34:F45)</f>
        <v>149440</v>
      </c>
      <c r="G62" s="14" t="n">
        <f aca="false">J45</f>
        <v>16.85</v>
      </c>
      <c r="H62" s="13" t="n">
        <f aca="false">K45*12</f>
        <v>606600</v>
      </c>
    </row>
    <row r="63" customFormat="false" ht="15" hidden="false" customHeight="true" outlineLevel="0" collapsed="false">
      <c r="A63" s="6" t="s">
        <v>43</v>
      </c>
      <c r="B63" s="6" t="n">
        <f aca="false">ROUND(AVERAGE(B46:B57),0)</f>
        <v>127</v>
      </c>
      <c r="C63" s="13" t="n">
        <f aca="false">SUM(C46:C57)</f>
        <v>379974</v>
      </c>
      <c r="D63" s="13" t="n">
        <f aca="false">SUM(D46:D57)</f>
        <v>457800</v>
      </c>
      <c r="E63" s="13" t="n">
        <f aca="false">SUM(E46:E57)</f>
        <v>837774</v>
      </c>
      <c r="F63" s="13" t="n">
        <f aca="false">SUM(F46:F57)</f>
        <v>244160</v>
      </c>
      <c r="G63" s="14" t="n">
        <f aca="false">J57</f>
        <v>35.925</v>
      </c>
      <c r="H63" s="13" t="n">
        <f aca="false">K57*12</f>
        <v>1293300</v>
      </c>
    </row>
    <row r="66" customFormat="false" ht="15" hidden="false" customHeight="true" outlineLevel="0" collapsed="false">
      <c r="A66" s="4" t="s">
        <v>44</v>
      </c>
      <c r="F66" s="8" t="s">
        <v>45</v>
      </c>
    </row>
    <row r="67" customFormat="false" ht="51.75" hidden="false" customHeight="true" outlineLevel="0" collapsed="false">
      <c r="A67" s="12" t="s">
        <v>46</v>
      </c>
      <c r="B67" s="12" t="s">
        <v>47</v>
      </c>
      <c r="C67" s="12" t="s">
        <v>48</v>
      </c>
      <c r="D67" s="12" t="s">
        <v>49</v>
      </c>
      <c r="E67" s="12" t="s">
        <v>50</v>
      </c>
      <c r="F67" s="12" t="s">
        <v>51</v>
      </c>
      <c r="G67" s="12" t="s">
        <v>52</v>
      </c>
      <c r="H67" s="12" t="s">
        <v>53</v>
      </c>
    </row>
    <row r="68" customFormat="false" ht="15" hidden="false" customHeight="true" outlineLevel="0" collapsed="false">
      <c r="A68" s="6" t="s">
        <v>54</v>
      </c>
      <c r="B68" s="9" t="n">
        <v>249</v>
      </c>
      <c r="C68" s="10" t="n">
        <v>150</v>
      </c>
      <c r="D68" s="13" t="n">
        <f aca="false">ROUND((($B$16*C68/$B$17+(C68-$B$16*C68/$B$17)*7/18)+C68)/2,0)*12*(B68+$B$9)</f>
        <v>836676</v>
      </c>
      <c r="E68" s="13" t="n">
        <f aca="false">ROUND((($B$16*C68/$B$17+(C68-$B$16*C68/$B$17)*7/18)+C68)/2,0)*12*($B$10+$B$11)</f>
        <v>243840</v>
      </c>
      <c r="F68" s="14" t="n">
        <f aca="false">ROUND((($B$16*C68/$B$17+(C68-$B$16*C68/$B$17)*7/18)+C68)/2,0)*$B$13</f>
        <v>19.05</v>
      </c>
      <c r="G68" s="13" t="n">
        <f aca="false">F68*$B$14*12</f>
        <v>685800</v>
      </c>
      <c r="H68" s="13" t="n">
        <f aca="false">E68+G68</f>
        <v>929640</v>
      </c>
    </row>
    <row r="69" customFormat="false" ht="15" hidden="false" customHeight="true" outlineLevel="0" collapsed="false">
      <c r="A69" s="6" t="s">
        <v>55</v>
      </c>
      <c r="B69" s="9" t="n">
        <v>349</v>
      </c>
      <c r="C69" s="10" t="n">
        <v>120</v>
      </c>
      <c r="D69" s="13" t="n">
        <f aca="false">ROUND((($B$16*C69/$B$17+(C69-$B$16*C69/$B$17)*7/18)+C69)/2,0)*12*(B69+$B$9)</f>
        <v>794376</v>
      </c>
      <c r="E69" s="13" t="n">
        <f aca="false">ROUND((($B$16*C69/$B$17+(C69-$B$16*C69/$B$17)*7/18)+C69)/2,0)*12*($B$10+$B$11)</f>
        <v>195840</v>
      </c>
      <c r="F69" s="14" t="n">
        <f aca="false">ROUND((($B$16*C69/$B$17+(C69-$B$16*C69/$B$17)*7/18)+C69)/2,0)*$B$13</f>
        <v>15.3</v>
      </c>
      <c r="G69" s="13" t="n">
        <f aca="false">F69*$B$14*12</f>
        <v>550800</v>
      </c>
      <c r="H69" s="13" t="n">
        <f aca="false">E69+G69</f>
        <v>746640</v>
      </c>
    </row>
    <row r="70" customFormat="false" ht="15" hidden="false" customHeight="true" outlineLevel="0" collapsed="false">
      <c r="A70" s="6" t="s">
        <v>56</v>
      </c>
      <c r="B70" s="9" t="n">
        <v>500</v>
      </c>
      <c r="C70" s="10" t="n">
        <v>100</v>
      </c>
      <c r="D70" s="13" t="n">
        <f aca="false">ROUND((($B$16*C70/$B$17+(C70-$B$16*C70/$B$17)*7/18)+C70)/2,0)*12*(B70+$B$9)</f>
        <v>816000</v>
      </c>
      <c r="E70" s="13" t="n">
        <f aca="false">ROUND((($B$16*C70/$B$17+(C70-$B$16*C70/$B$17)*7/18)+C70)/2,0)*12*($B$10+$B$11)</f>
        <v>163200</v>
      </c>
      <c r="F70" s="14" t="n">
        <f aca="false">ROUND((($B$16*C70/$B$17+(C70-$B$16*C70/$B$17)*7/18)+C70)/2,0)*$B$13</f>
        <v>12.75</v>
      </c>
      <c r="G70" s="13" t="n">
        <f aca="false">F70*$B$14*12</f>
        <v>459000</v>
      </c>
      <c r="H70" s="13" t="n">
        <f aca="false">E70+G70</f>
        <v>622200</v>
      </c>
    </row>
    <row r="73" customFormat="false" ht="15" hidden="false" customHeight="true" outlineLevel="0" collapsed="false">
      <c r="A73" s="4" t="s">
        <v>57</v>
      </c>
    </row>
    <row r="74" customFormat="false" ht="15" hidden="false" customHeight="true" outlineLevel="0" collapsed="false">
      <c r="A74" s="5" t="s">
        <v>58</v>
      </c>
    </row>
    <row r="75" customFormat="false" ht="15" hidden="false" customHeight="true" outlineLevel="0" collapsed="false">
      <c r="A75" s="5" t="s">
        <v>59</v>
      </c>
    </row>
    <row r="76" customFormat="false" ht="15" hidden="false" customHeight="true" outlineLevel="0" collapsed="false">
      <c r="A76" s="5" t="s">
        <v>60</v>
      </c>
    </row>
    <row r="77" customFormat="false" ht="15" hidden="false" customHeight="true" outlineLevel="0" collapsed="false">
      <c r="A77" s="5" t="s">
        <v>61</v>
      </c>
    </row>
    <row r="78" customFormat="false" ht="15" hidden="false" customHeight="true" outlineLevel="0" collapsed="false">
      <c r="A78" s="5" t="s">
        <v>62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LibreOffice/26.2.4.2$Linux_AARCH64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2026-08-07T15:21:25Z</dcterms:created>
  <dc:creator>openpyxl</dc:creator>
  <dc:description/>
  <dc:language>en-US</dc:language>
  <cp:lastModifiedBy/>
  <dcterms:modified xsi:type="dcterms:W3CDTF">2026-08-07T15:22:21Z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